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16" documentId="13_ncr:1_{207CC49F-19C6-4660-A4C3-0F7CB9AA5FAA}" xr6:coauthVersionLast="46" xr6:coauthVersionMax="46" xr10:uidLastSave="{7EDDA455-EE22-4D35-B65D-DCE62231422C}"/>
  <bookViews>
    <workbookView xWindow="13305" yWindow="-13620" windowWidth="24240" windowHeight="13140" activeTab="1" xr2:uid="{00000000-000D-0000-FFFF-FFFF00000000}"/>
  </bookViews>
  <sheets>
    <sheet name="Innkomst" sheetId="28" r:id="rId1"/>
    <sheet name="Uke 1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4" i="29" l="1"/>
  <c r="AI3" i="29"/>
  <c r="AI2" i="29"/>
  <c r="AI1" i="29"/>
  <c r="AK4" i="28"/>
  <c r="AK3" i="28"/>
  <c r="AK2" i="28"/>
  <c r="AK1" i="28"/>
  <c r="AH7" i="29"/>
  <c r="AI7" i="29" s="1"/>
  <c r="G3" i="29" s="1"/>
  <c r="AJ7" i="28"/>
  <c r="AK7" i="28" s="1"/>
  <c r="AH8" i="28"/>
  <c r="AH9" i="28"/>
  <c r="AH10" i="28"/>
  <c r="AH11" i="28"/>
  <c r="AH12" i="28"/>
  <c r="AH13" i="28"/>
  <c r="AH14" i="28"/>
  <c r="AH15" i="28"/>
  <c r="AH16" i="28"/>
  <c r="AH17" i="28"/>
  <c r="AH18" i="28"/>
  <c r="AH19" i="28"/>
  <c r="AH20" i="28"/>
  <c r="AH21" i="28"/>
  <c r="AH22" i="28"/>
  <c r="AH23" i="28"/>
  <c r="AH24" i="28"/>
  <c r="AH25" i="28"/>
  <c r="AH26" i="28"/>
  <c r="AH27" i="28"/>
  <c r="AH28" i="28"/>
  <c r="AH29" i="28"/>
  <c r="AH30" i="28"/>
  <c r="AH31" i="28"/>
  <c r="AH32" i="28"/>
  <c r="AH33" i="28"/>
  <c r="AH34" i="28"/>
  <c r="AH35" i="28"/>
  <c r="AH36" i="28"/>
  <c r="AH37" i="28"/>
  <c r="AH38" i="28"/>
  <c r="AH39" i="28"/>
  <c r="AH40" i="28"/>
  <c r="AH41" i="28"/>
  <c r="AH42" i="28"/>
  <c r="AH43" i="28"/>
  <c r="AH44" i="28"/>
  <c r="AH45" i="28"/>
  <c r="AH46" i="28"/>
  <c r="AH47" i="28"/>
  <c r="AH48" i="28"/>
  <c r="AH49" i="28"/>
  <c r="AH50" i="28"/>
  <c r="AH51" i="28"/>
  <c r="AH52" i="28"/>
  <c r="AH53" i="28"/>
  <c r="AH54" i="28"/>
  <c r="AH55" i="28"/>
  <c r="AH56" i="28"/>
  <c r="AH57" i="28"/>
  <c r="AH58" i="28"/>
  <c r="AH59" i="28"/>
  <c r="AH60" i="28"/>
  <c r="AH61" i="28"/>
  <c r="AH62" i="28"/>
  <c r="AH63" i="28"/>
  <c r="AH64" i="28"/>
  <c r="AH65" i="28"/>
  <c r="AH66" i="28"/>
  <c r="AH67" i="28"/>
  <c r="AH68" i="28"/>
  <c r="AH69" i="28"/>
  <c r="AH70" i="28"/>
  <c r="AH71" i="28"/>
  <c r="AH72" i="28"/>
  <c r="AH73" i="28"/>
  <c r="AH74" i="28"/>
  <c r="AH75" i="28"/>
  <c r="AH76" i="28"/>
  <c r="AH77" i="28"/>
  <c r="AH78" i="28"/>
  <c r="AH7" i="28"/>
  <c r="AG8" i="28"/>
  <c r="AG9" i="28"/>
  <c r="AG10" i="28"/>
  <c r="AG11" i="28"/>
  <c r="AG12" i="28"/>
  <c r="AG13" i="28"/>
  <c r="AG14" i="28"/>
  <c r="AG15" i="28"/>
  <c r="AG16" i="28"/>
  <c r="AG17" i="28"/>
  <c r="AG18" i="28"/>
  <c r="AG19" i="28"/>
  <c r="AG20" i="28"/>
  <c r="AG21" i="28"/>
  <c r="AG22" i="28"/>
  <c r="AG23" i="28"/>
  <c r="AG24" i="28"/>
  <c r="AG25" i="28"/>
  <c r="AG26" i="28"/>
  <c r="AG27" i="28"/>
  <c r="AG28" i="28"/>
  <c r="AG29" i="28"/>
  <c r="AG30" i="28"/>
  <c r="AG31" i="28"/>
  <c r="AG32" i="28"/>
  <c r="AG33" i="28"/>
  <c r="AG34" i="28"/>
  <c r="AG35" i="28"/>
  <c r="AG36" i="28"/>
  <c r="AG37" i="28"/>
  <c r="AG38" i="28"/>
  <c r="AG39" i="28"/>
  <c r="AG40" i="28"/>
  <c r="AG41" i="28"/>
  <c r="AG42" i="28"/>
  <c r="AG43" i="28"/>
  <c r="AG44" i="28"/>
  <c r="AG45" i="28"/>
  <c r="AG46" i="28"/>
  <c r="AG47" i="28"/>
  <c r="AG48" i="28"/>
  <c r="AG49" i="28"/>
  <c r="AG50" i="28"/>
  <c r="AG51" i="28"/>
  <c r="AG52" i="28"/>
  <c r="AG53" i="28"/>
  <c r="AG54" i="28"/>
  <c r="AG55" i="28"/>
  <c r="AG56" i="28"/>
  <c r="AG57" i="28"/>
  <c r="AG58" i="28"/>
  <c r="AG59" i="28"/>
  <c r="AG60" i="28"/>
  <c r="AG61" i="28"/>
  <c r="AG62" i="28"/>
  <c r="AG63" i="28"/>
  <c r="AG64" i="28"/>
  <c r="AG65" i="28"/>
  <c r="AG66" i="28"/>
  <c r="AG67" i="28"/>
  <c r="AG68" i="28"/>
  <c r="AG69" i="28"/>
  <c r="AG70" i="28"/>
  <c r="AG71" i="28"/>
  <c r="AG72" i="28"/>
  <c r="AG73" i="28"/>
  <c r="AG74" i="28"/>
  <c r="AG75" i="28"/>
  <c r="AG76" i="28"/>
  <c r="AG77" i="28"/>
  <c r="AG78" i="28"/>
  <c r="G3" i="28" l="1"/>
</calcChain>
</file>

<file path=xl/sharedStrings.xml><?xml version="1.0" encoding="utf-8"?>
<sst xmlns="http://schemas.openxmlformats.org/spreadsheetml/2006/main" count="41" uniqueCount="28">
  <si>
    <t>Patient probability</t>
  </si>
  <si>
    <t>Patient score</t>
  </si>
  <si>
    <t>Week 1 BBS</t>
  </si>
  <si>
    <t>Admit BBS + 3 * P LE strength</t>
  </si>
  <si>
    <t>Klinisk predikasjonskalkulator for gangfunksjon (behov for minimal eller ingen støtte) hos pasienter med subakutt hjerneslag ved utskrivelse etter et rehabiliteringsopphold med høy-intensiv gangtrening</t>
  </si>
  <si>
    <t>Bergs Balanseskala</t>
  </si>
  <si>
    <t>Totalskår</t>
  </si>
  <si>
    <t>Styrke i paretisk UE (MRC/Oxford skår 0-5).</t>
  </si>
  <si>
    <t>Hoftefleksjon</t>
  </si>
  <si>
    <t>Hofteekstensjon</t>
  </si>
  <si>
    <t>Kneekstensjon</t>
  </si>
  <si>
    <t>Knefleksjon</t>
  </si>
  <si>
    <t>Dorsalfleksjon</t>
  </si>
  <si>
    <t>Plantarfleksjon</t>
  </si>
  <si>
    <r>
      <t xml:space="preserve">For spørsmål, kontakt Chris Henderson på </t>
    </r>
    <r>
      <rPr>
        <b/>
        <u/>
        <sz val="11"/>
        <color theme="4"/>
        <rFont val="Calibri"/>
        <family val="2"/>
        <scheme val="minor"/>
      </rPr>
      <t>chende@knowledgetranslation.org</t>
    </r>
  </si>
  <si>
    <t>Prediksjon</t>
  </si>
  <si>
    <t>Prediksjon av sannsynligheten for selvstendig gangfunksjon (behov for minimal eller ingen støtte) ved utskrivelse etter et rehabiliteringsopphold med høy-intensiv gangtrening</t>
  </si>
  <si>
    <t xml:space="preserve">Data fra: Henderson CE, Fahey M, Brazg G, Moore JL, Hornby TG. Predicting discharge walking function with high-intensity stepping training during inpatient rehabilitation in non-ambulatory patients post-stroke.
Arch Phys Med Rehabil. 2020; Nov 20; S0003-9993(20)31230-2.  doi: 10.1016/j.apmr.2020.10.127. </t>
  </si>
  <si>
    <t>Deltagere innlagt med subakutt hjerneslag (debut &lt; 6 måneder)</t>
  </si>
  <si>
    <t>v 4-23-2021</t>
  </si>
  <si>
    <t>No more than min assist</t>
  </si>
  <si>
    <t>No more than contact guard</t>
  </si>
  <si>
    <t>≥ 0.4 m/s</t>
  </si>
  <si>
    <t>≥ 0.8 m/s</t>
  </si>
  <si>
    <t xml:space="preserve">Resultater av standardiserte tester ved første 
</t>
  </si>
  <si>
    <t>ukestest (retest). Utføres dag 9-15 etter innkomst</t>
  </si>
  <si>
    <t xml:space="preserve">Resultater av standardiserte tester samlet </t>
  </si>
  <si>
    <t>innen første uke etter innkomst (dag 1-8)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</si>
</sst>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4" fillId="0" borderId="0" xfId="0" applyFont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/>
    </xf>
    <xf numFmtId="0" fontId="1" fillId="4" borderId="2" xfId="0" applyFont="1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2" fillId="4" borderId="5" xfId="0" applyFont="1" applyFill="1" applyBorder="1" applyProtection="1"/>
    <xf numFmtId="0" fontId="3" fillId="4" borderId="5" xfId="0" applyFont="1" applyFill="1" applyBorder="1" applyProtection="1"/>
    <xf numFmtId="0" fontId="0" fillId="4" borderId="5" xfId="0" applyFill="1" applyBorder="1" applyAlignment="1" applyProtection="1">
      <alignment horizontal="right"/>
    </xf>
    <xf numFmtId="0" fontId="0" fillId="4" borderId="0" xfId="0" applyFill="1" applyBorder="1" applyAlignment="1" applyProtection="1"/>
    <xf numFmtId="0" fontId="0" fillId="4" borderId="5" xfId="0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vertical="center" wrapText="1"/>
    </xf>
    <xf numFmtId="0" fontId="0" fillId="0" borderId="10" xfId="0" applyBorder="1" applyProtection="1"/>
    <xf numFmtId="2" fontId="0" fillId="3" borderId="0" xfId="0" applyNumberFormat="1" applyFont="1" applyFill="1" applyAlignment="1" applyProtection="1">
      <alignment horizontal="center"/>
      <protection hidden="1"/>
    </xf>
    <xf numFmtId="2" fontId="0" fillId="3" borderId="0" xfId="0" applyNumberFormat="1" applyFill="1" applyAlignment="1" applyProtection="1">
      <alignment horizontal="center"/>
      <protection hidden="1"/>
    </xf>
    <xf numFmtId="0" fontId="2" fillId="4" borderId="5" xfId="0" applyFont="1" applyFill="1" applyBorder="1" applyAlignment="1" applyProtection="1"/>
    <xf numFmtId="0" fontId="0" fillId="4" borderId="5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5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4" fillId="5" borderId="1" xfId="0" applyFont="1" applyFill="1" applyBorder="1" applyAlignment="1" applyProtection="1">
      <alignment horizontal="left" vertical="center" wrapText="1"/>
      <protection hidden="1"/>
    </xf>
    <xf numFmtId="0" fontId="0" fillId="4" borderId="0" xfId="0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Innkomst!$AH$6</c:f>
              <c:strCache>
                <c:ptCount val="1"/>
                <c:pt idx="0">
                  <c:v>Prediksjon</c:v>
                </c:pt>
              </c:strCache>
            </c:strRef>
          </c:tx>
          <c:marker>
            <c:symbol val="none"/>
          </c:marker>
          <c:xVal>
            <c:numRef>
              <c:f>Innkomst!$AG$7:$AG$78</c:f>
              <c:numCache>
                <c:formatCode>General</c:formatCode>
                <c:ptCount val="7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</c:numCache>
            </c:numRef>
          </c:xVal>
          <c:yVal>
            <c:numRef>
              <c:f>Innkomst!$AH$7:$AH$78</c:f>
              <c:numCache>
                <c:formatCode>0.00</c:formatCode>
                <c:ptCount val="72"/>
                <c:pt idx="0">
                  <c:v>0.25750060237033895</c:v>
                </c:pt>
                <c:pt idx="1">
                  <c:v>0.28110238217370448</c:v>
                </c:pt>
                <c:pt idx="2">
                  <c:v>0.30597597335744864</c:v>
                </c:pt>
                <c:pt idx="3">
                  <c:v>0.3320339779823116</c:v>
                </c:pt>
                <c:pt idx="4">
                  <c:v>0.35916272609706046</c:v>
                </c:pt>
                <c:pt idx="5">
                  <c:v>0.3872230784500168</c:v>
                </c:pt>
                <c:pt idx="6">
                  <c:v>0.41605240945280098</c:v>
                </c:pt>
                <c:pt idx="7">
                  <c:v>0.44546777763877121</c:v>
                </c:pt>
                <c:pt idx="8">
                  <c:v>0.47527019476983701</c:v>
                </c:pt>
                <c:pt idx="9">
                  <c:v>0.50524980707100819</c:v>
                </c:pt>
                <c:pt idx="10">
                  <c:v>0.5351917154353012</c:v>
                </c:pt>
                <c:pt idx="11">
                  <c:v>0.56488209804432332</c:v>
                </c:pt>
                <c:pt idx="12">
                  <c:v>0.59411426811566725</c:v>
                </c:pt>
                <c:pt idx="13">
                  <c:v>0.62269430611960375</c:v>
                </c:pt>
                <c:pt idx="14">
                  <c:v>0.65044594878281203</c:v>
                </c:pt>
                <c:pt idx="15">
                  <c:v>0.67721448998990985</c:v>
                </c:pt>
                <c:pt idx="16">
                  <c:v>0.70286954065346885</c:v>
                </c:pt>
                <c:pt idx="17">
                  <c:v>0.72730659312966983</c:v>
                </c:pt>
                <c:pt idx="18">
                  <c:v>0.75044742857958502</c:v>
                </c:pt>
                <c:pt idx="19">
                  <c:v>0.77223948297209111</c:v>
                </c:pt>
                <c:pt idx="20">
                  <c:v>0.79265434297502513</c:v>
                </c:pt>
                <c:pt idx="21">
                  <c:v>0.81168557453271251</c:v>
                </c:pt>
                <c:pt idx="22">
                  <c:v>0.82934609574313045</c:v>
                </c:pt>
                <c:pt idx="23">
                  <c:v>0.84566529553932124</c:v>
                </c:pt>
                <c:pt idx="24">
                  <c:v>0.86068607584690937</c:v>
                </c:pt>
                <c:pt idx="25">
                  <c:v>0.87446196283706124</c:v>
                </c:pt>
                <c:pt idx="26">
                  <c:v>0.88705439760642601</c:v>
                </c:pt>
                <c:pt idx="27">
                  <c:v>0.89853028205897423</c:v>
                </c:pt>
                <c:pt idx="28">
                  <c:v>0.90895982469605952</c:v>
                </c:pt>
                <c:pt idx="29">
                  <c:v>0.9184147050313447</c:v>
                </c:pt>
                <c:pt idx="30">
                  <c:v>0.92696655505063874</c:v>
                </c:pt>
                <c:pt idx="31">
                  <c:v>0.9346857414239067</c:v>
                </c:pt>
                <c:pt idx="32">
                  <c:v>0.94164042247077506</c:v>
                </c:pt>
                <c:pt idx="33">
                  <c:v>0.94789584835766572</c:v>
                </c:pt>
                <c:pt idx="34">
                  <c:v>0.95351387076179772</c:v>
                </c:pt>
                <c:pt idx="35">
                  <c:v>0.95855262840838851</c:v>
                </c:pt>
                <c:pt idx="36">
                  <c:v>0.96306637670980144</c:v>
                </c:pt>
                <c:pt idx="37">
                  <c:v>0.9671054325808065</c:v>
                </c:pt>
                <c:pt idx="38">
                  <c:v>0.97071620888396493</c:v>
                </c:pt>
                <c:pt idx="39">
                  <c:v>0.97394131651415894</c:v>
                </c:pt>
                <c:pt idx="40">
                  <c:v>0.9768197156130296</c:v>
                </c:pt>
                <c:pt idx="41">
                  <c:v>0.97938690065349177</c:v>
                </c:pt>
                <c:pt idx="42">
                  <c:v>0.98167510706106698</c:v>
                </c:pt>
                <c:pt idx="43">
                  <c:v>0.98371352960193459</c:v>
                </c:pt>
                <c:pt idx="44">
                  <c:v>0.98552854496135855</c:v>
                </c:pt>
                <c:pt idx="45">
                  <c:v>0.98714393277690138</c:v>
                </c:pt>
                <c:pt idx="46">
                  <c:v>0.98858109090824686</c:v>
                </c:pt>
                <c:pt idx="47">
                  <c:v>0.98985924195581976</c:v>
                </c:pt>
                <c:pt idx="48">
                  <c:v>0.99099562902213878</c:v>
                </c:pt>
                <c:pt idx="49">
                  <c:v>0.99200569948051953</c:v>
                </c:pt>
                <c:pt idx="50">
                  <c:v>0.99290327611031004</c:v>
                </c:pt>
                <c:pt idx="51">
                  <c:v>0.99370071540764526</c:v>
                </c:pt>
                <c:pt idx="52">
                  <c:v>0.99440905321316708</c:v>
                </c:pt>
                <c:pt idx="53">
                  <c:v>0.99503813803675389</c:v>
                </c:pt>
                <c:pt idx="54">
                  <c:v>0.99559675262376379</c:v>
                </c:pt>
                <c:pt idx="55">
                  <c:v>0.99609272441402252</c:v>
                </c:pt>
                <c:pt idx="56">
                  <c:v>0.99653302560715507</c:v>
                </c:pt>
                <c:pt idx="57">
                  <c:v>0.9969238635767359</c:v>
                </c:pt>
                <c:pt idx="58">
                  <c:v>0.99727076237978352</c:v>
                </c:pt>
                <c:pt idx="59">
                  <c:v>0.99757863609422714</c:v>
                </c:pt>
                <c:pt idx="60">
                  <c:v>0.99785185469050564</c:v>
                </c:pt>
                <c:pt idx="61">
                  <c:v>0.99809430310859826</c:v>
                </c:pt>
                <c:pt idx="62">
                  <c:v>0.99830943417171503</c:v>
                </c:pt>
                <c:pt idx="63">
                  <c:v>0.99850031592500488</c:v>
                </c:pt>
                <c:pt idx="64">
                  <c:v>0.99866967394375883</c:v>
                </c:pt>
                <c:pt idx="65">
                  <c:v>0.99881992911198492</c:v>
                </c:pt>
                <c:pt idx="66">
                  <c:v>0.99895323132984359</c:v>
                </c:pt>
                <c:pt idx="67">
                  <c:v>0.9990714895678664</c:v>
                </c:pt>
                <c:pt idx="68">
                  <c:v>0.99917639864755525</c:v>
                </c:pt>
                <c:pt idx="69">
                  <c:v>0.99926946309209397</c:v>
                </c:pt>
                <c:pt idx="70">
                  <c:v>0.99935201835761966</c:v>
                </c:pt>
                <c:pt idx="71">
                  <c:v>0.99942524972480185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D8-4066-BA08-9D5C2BCD2CC4}"/>
            </c:ext>
          </c:extLst>
        </c:ser>
        <c:ser>
          <c:idx val="1"/>
          <c:order val="1"/>
          <c:tx>
            <c:v>Pasient</c:v>
          </c:tx>
          <c:spPr>
            <a:ln>
              <a:noFill/>
            </a:ln>
          </c:spPr>
          <c:marker>
            <c:symbol val="diamond"/>
            <c:size val="12"/>
          </c:marker>
          <c:dLbls>
            <c:dLbl>
              <c:idx val="0"/>
              <c:numFmt formatCode="0%" sourceLinked="0"/>
              <c:spPr>
                <a:solidFill>
                  <a:schemeClr val="bg2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AD8-4066-BA08-9D5C2BCD2CC4}"/>
                </c:ext>
              </c:extLst>
            </c:dLbl>
            <c:numFmt formatCode="0%" sourceLinked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Innkomst!$AJ$7</c:f>
            </c:numRef>
          </c:xVal>
          <c:yVal>
            <c:numRef>
              <c:f>Innkomst!$AK$7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D8-4066-BA08-9D5C2BCD2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1312"/>
        <c:axId val="6463488"/>
      </c:scatterChart>
      <c:valAx>
        <c:axId val="6461312"/>
        <c:scaling>
          <c:orientation val="minMax"/>
          <c:max val="7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800" b="1" i="0" u="none" strike="noStrike" baseline="0">
                    <a:effectLst/>
                  </a:rPr>
                  <a:t>Bergs Balanseskala + 3 * styrke i paretisk UE ved innkomst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63488"/>
        <c:crosses val="autoZero"/>
        <c:crossBetween val="midCat"/>
      </c:valAx>
      <c:valAx>
        <c:axId val="6463488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sz="1800" b="1" i="0" u="none" strike="noStrike" baseline="0">
                    <a:effectLst/>
                  </a:rPr>
                  <a:t>Sannsynlighet for gangfunksjon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646131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'Uke 1'!$AF$6</c:f>
              <c:strCache>
                <c:ptCount val="1"/>
                <c:pt idx="0">
                  <c:v>Prediksjon</c:v>
                </c:pt>
              </c:strCache>
            </c:strRef>
          </c:tx>
          <c:marker>
            <c:symbol val="none"/>
          </c:marker>
          <c:xVal>
            <c:numRef>
              <c:f>'Uke 1'!$AE$7:$AE$63</c:f>
              <c:numCache>
                <c:formatCode>General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</c:numCache>
            </c:numRef>
          </c:xVal>
          <c:yVal>
            <c:numRef>
              <c:f>'Uke 1'!$AF$7:$AF$63</c:f>
              <c:numCache>
                <c:formatCode>0.00</c:formatCode>
                <c:ptCount val="57"/>
                <c:pt idx="0">
                  <c:v>0.18537058786498803</c:v>
                </c:pt>
                <c:pt idx="1">
                  <c:v>0.21146930943456124</c:v>
                </c:pt>
                <c:pt idx="2">
                  <c:v>0.24015925542095326</c:v>
                </c:pt>
                <c:pt idx="3">
                  <c:v>0.27140185725199717</c:v>
                </c:pt>
                <c:pt idx="4">
                  <c:v>0.30507698975731551</c:v>
                </c:pt>
                <c:pt idx="5">
                  <c:v>0.34097506042696751</c:v>
                </c:pt>
                <c:pt idx="6">
                  <c:v>0.37879471539095494</c:v>
                </c:pt>
                <c:pt idx="7">
                  <c:v>0.41814759788764444</c:v>
                </c:pt>
                <c:pt idx="8">
                  <c:v>0.45857083231299894</c:v>
                </c:pt>
                <c:pt idx="9">
                  <c:v>0.49954684232684837</c:v>
                </c:pt>
                <c:pt idx="10">
                  <c:v>0.54052894018497755</c:v>
                </c:pt>
                <c:pt idx="11">
                  <c:v>0.58097011426715284</c:v>
                </c:pt>
                <c:pt idx="12">
                  <c:v>0.6203518526686721</c:v>
                </c:pt>
                <c:pt idx="13">
                  <c:v>0.65820983396869903</c:v>
                </c:pt>
                <c:pt idx="14">
                  <c:v>0.69415389376793935</c:v>
                </c:pt>
                <c:pt idx="15">
                  <c:v>0.72788067909492926</c:v>
                </c:pt>
                <c:pt idx="16">
                  <c:v>0.75917857356124052</c:v>
                </c:pt>
                <c:pt idx="17">
                  <c:v>0.78792554559819883</c:v>
                </c:pt>
                <c:pt idx="18">
                  <c:v>0.81408134277114719</c:v>
                </c:pt>
                <c:pt idx="19">
                  <c:v>0.83767584208924661</c:v>
                </c:pt>
                <c:pt idx="20">
                  <c:v>0.85879539232327673</c:v>
                </c:pt>
                <c:pt idx="21">
                  <c:v>0.87756874401838225</c:v>
                </c:pt>
                <c:pt idx="22">
                  <c:v>0.89415377628424608</c:v>
                </c:pt>
                <c:pt idx="23">
                  <c:v>0.90872580539714631</c:v>
                </c:pt>
                <c:pt idx="24">
                  <c:v>0.92146787608258685</c:v>
                </c:pt>
                <c:pt idx="25">
                  <c:v>0.93256313360972931</c:v>
                </c:pt>
                <c:pt idx="26">
                  <c:v>0.94218916532624464</c:v>
                </c:pt>
                <c:pt idx="27">
                  <c:v>0.95051407621482265</c:v>
                </c:pt>
                <c:pt idx="28">
                  <c:v>0.95769400691555129</c:v>
                </c:pt>
                <c:pt idx="29">
                  <c:v>0.96387179443226623</c:v>
                </c:pt>
                <c:pt idx="30">
                  <c:v>0.96917649734148714</c:v>
                </c:pt>
                <c:pt idx="31">
                  <c:v>0.97372354452624554</c:v>
                </c:pt>
                <c:pt idx="32">
                  <c:v>0.97761530924061135</c:v>
                </c:pt>
                <c:pt idx="33">
                  <c:v>0.98094195232998405</c:v>
                </c:pt>
                <c:pt idx="34">
                  <c:v>0.98378241617483975</c:v>
                </c:pt>
                <c:pt idx="35">
                  <c:v>0.98620548285148768</c:v>
                </c:pt>
                <c:pt idx="36">
                  <c:v>0.98827083582248787</c:v>
                </c:pt>
                <c:pt idx="37">
                  <c:v>0.99003008460109043</c:v>
                </c:pt>
                <c:pt idx="38">
                  <c:v>0.99152772703673253</c:v>
                </c:pt>
                <c:pt idx="39">
                  <c:v>0.99280203500633724</c:v>
                </c:pt>
                <c:pt idx="40">
                  <c:v>0.99388585720480127</c:v>
                </c:pt>
                <c:pt idx="41">
                  <c:v>0.99480733814870104</c:v>
                </c:pt>
                <c:pt idx="42">
                  <c:v>0.99559055606104607</c:v>
                </c:pt>
                <c:pt idx="43">
                  <c:v>0.99625608449222813</c:v>
                </c:pt>
                <c:pt idx="44">
                  <c:v>0.9968214837440097</c:v>
                </c:pt>
                <c:pt idx="45">
                  <c:v>0.99730172869722566</c:v>
                </c:pt>
                <c:pt idx="46">
                  <c:v>0.99770957972177376</c:v>
                </c:pt>
                <c:pt idx="47">
                  <c:v>0.99805590313148995</c:v>
                </c:pt>
                <c:pt idx="48">
                  <c:v>0.99834994725265969</c:v>
                </c:pt>
                <c:pt idx="49">
                  <c:v>0.99859957968443647</c:v>
                </c:pt>
                <c:pt idx="50">
                  <c:v>0.99881149079783249</c:v>
                </c:pt>
                <c:pt idx="51">
                  <c:v>0.99899136798397781</c:v>
                </c:pt>
                <c:pt idx="52">
                  <c:v>0.99914404464533169</c:v>
                </c:pt>
                <c:pt idx="53">
                  <c:v>0.99927362743935422</c:v>
                </c:pt>
                <c:pt idx="54">
                  <c:v>0.99938360484014532</c:v>
                </c:pt>
                <c:pt idx="55">
                  <c:v>0.99947693968267992</c:v>
                </c:pt>
                <c:pt idx="56">
                  <c:v>0.9995561479965781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87-4318-9767-512B4F649B4E}"/>
            </c:ext>
          </c:extLst>
        </c:ser>
        <c:ser>
          <c:idx val="1"/>
          <c:order val="1"/>
          <c:tx>
            <c:v>Pasient</c:v>
          </c:tx>
          <c:spPr>
            <a:ln>
              <a:noFill/>
            </a:ln>
          </c:spPr>
          <c:marker>
            <c:symbol val="diamond"/>
            <c:size val="12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87-4318-9767-512B4F649B4E}"/>
                </c:ext>
              </c:extLst>
            </c:dLbl>
            <c:numFmt formatCode="0%" sourceLinked="0"/>
            <c:spPr>
              <a:solidFill>
                <a:schemeClr val="bg2"/>
              </a:solidFill>
              <a:ln>
                <a:solidFill>
                  <a:schemeClr val="tx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'Uke 1'!$AH$7</c:f>
            </c:numRef>
          </c:xVal>
          <c:yVal>
            <c:numRef>
              <c:f>'Uke 1'!$AI$7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87-4318-9767-512B4F649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79648"/>
        <c:axId val="34394112"/>
      </c:scatterChart>
      <c:valAx>
        <c:axId val="34379648"/>
        <c:scaling>
          <c:orientation val="minMax"/>
          <c:max val="5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800" b="1" i="0" u="none" strike="noStrike" baseline="0">
                    <a:effectLst/>
                  </a:rPr>
                  <a:t>Bergs Balanseskala ukestest 1 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394112"/>
        <c:crosses val="autoZero"/>
        <c:crossBetween val="midCat"/>
      </c:valAx>
      <c:valAx>
        <c:axId val="34394112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sz="1800" b="1" i="0" u="none" strike="noStrike" baseline="0">
                    <a:effectLst/>
                  </a:rPr>
                  <a:t>Sannsynlighet for gangfunksjon</a:t>
                </a:r>
                <a:endParaRPr lang="en-US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34379648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chart" Target="../charts/chart2.xm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10</xdr:row>
      <xdr:rowOff>78442</xdr:rowOff>
    </xdr:from>
    <xdr:to>
      <xdr:col>19</xdr:col>
      <xdr:colOff>438149</xdr:colOff>
      <xdr:row>35</xdr:row>
      <xdr:rowOff>1681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296637</xdr:colOff>
      <xdr:row>18</xdr:row>
      <xdr:rowOff>88447</xdr:rowOff>
    </xdr:from>
    <xdr:to>
      <xdr:col>1</xdr:col>
      <xdr:colOff>360182</xdr:colOff>
      <xdr:row>23</xdr:row>
      <xdr:rowOff>112259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7" y="3354161"/>
          <a:ext cx="1106261" cy="903515"/>
        </a:xfrm>
        <a:prstGeom prst="rect">
          <a:avLst/>
        </a:prstGeom>
      </xdr:spPr>
    </xdr:pic>
    <xdr:clientData/>
  </xdr:twoCellAnchor>
  <xdr:twoCellAnchor editAs="oneCell">
    <xdr:from>
      <xdr:col>2</xdr:col>
      <xdr:colOff>127228</xdr:colOff>
      <xdr:row>18</xdr:row>
      <xdr:rowOff>139472</xdr:rowOff>
    </xdr:from>
    <xdr:to>
      <xdr:col>3</xdr:col>
      <xdr:colOff>251161</xdr:colOff>
      <xdr:row>23</xdr:row>
      <xdr:rowOff>167775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240901-954C-416C-A47E-FEE7BA1A4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4" y="3405186"/>
          <a:ext cx="780886" cy="90419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24</xdr:row>
      <xdr:rowOff>123824</xdr:rowOff>
    </xdr:from>
    <xdr:to>
      <xdr:col>4</xdr:col>
      <xdr:colOff>76200</xdr:colOff>
      <xdr:row>27</xdr:row>
      <xdr:rowOff>151248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23C4614-DF02-464E-8F31-08868DE6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533899"/>
          <a:ext cx="2771775" cy="570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228599</xdr:colOff>
      <xdr:row>10</xdr:row>
      <xdr:rowOff>89647</xdr:rowOff>
    </xdr:from>
    <xdr:to>
      <xdr:col>19</xdr:col>
      <xdr:colOff>428624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514350</xdr:colOff>
      <xdr:row>9</xdr:row>
      <xdr:rowOff>66675</xdr:rowOff>
    </xdr:from>
    <xdr:to>
      <xdr:col>1</xdr:col>
      <xdr:colOff>599530</xdr:colOff>
      <xdr:row>14</xdr:row>
      <xdr:rowOff>63410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7AB5728-156D-4B66-8C00-8706AE4C5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762125"/>
          <a:ext cx="1115785" cy="903515"/>
        </a:xfrm>
        <a:prstGeom prst="rect">
          <a:avLst/>
        </a:prstGeom>
      </xdr:spPr>
    </xdr:pic>
    <xdr:clientData/>
  </xdr:twoCellAnchor>
  <xdr:twoCellAnchor editAs="oneCell">
    <xdr:from>
      <xdr:col>2</xdr:col>
      <xdr:colOff>351064</xdr:colOff>
      <xdr:row>9</xdr:row>
      <xdr:rowOff>122462</xdr:rowOff>
    </xdr:from>
    <xdr:to>
      <xdr:col>3</xdr:col>
      <xdr:colOff>478535</xdr:colOff>
      <xdr:row>14</xdr:row>
      <xdr:rowOff>123688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F47354B-F450-465D-BCEF-0BC8457AC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6989" y="1817912"/>
          <a:ext cx="780886" cy="904196"/>
        </a:xfrm>
        <a:prstGeom prst="rect">
          <a:avLst/>
        </a:prstGeom>
      </xdr:spPr>
    </xdr:pic>
    <xdr:clientData/>
  </xdr:twoCellAnchor>
  <xdr:twoCellAnchor editAs="oneCell">
    <xdr:from>
      <xdr:col>0</xdr:col>
      <xdr:colOff>522513</xdr:colOff>
      <xdr:row>15</xdr:row>
      <xdr:rowOff>77559</xdr:rowOff>
    </xdr:from>
    <xdr:to>
      <xdr:col>4</xdr:col>
      <xdr:colOff>283299</xdr:colOff>
      <xdr:row>18</xdr:row>
      <xdr:rowOff>93689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D35431D-209C-4DC9-A7CC-383C3B5D2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513" y="2858859"/>
          <a:ext cx="2764971" cy="562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8"/>
  <sheetViews>
    <sheetView zoomScale="85" zoomScaleNormal="85" workbookViewId="0">
      <selection activeCell="B17" sqref="B17"/>
    </sheetView>
  </sheetViews>
  <sheetFormatPr defaultColWidth="9.109375" defaultRowHeight="14.4" x14ac:dyDescent="0.3"/>
  <cols>
    <col min="1" max="1" width="14.44140625" style="1" customWidth="1"/>
    <col min="2" max="31" width="9.109375" style="1"/>
    <col min="32" max="32" width="9.109375" style="3"/>
    <col min="33" max="16384" width="9.109375" style="1"/>
  </cols>
  <sheetData>
    <row r="1" spans="1:37" x14ac:dyDescent="0.3">
      <c r="A1" s="6" t="s">
        <v>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/>
      <c r="AH1" t="s">
        <v>20</v>
      </c>
      <c r="AI1"/>
      <c r="AJ1"/>
      <c r="AK1" t="str">
        <f>IF(B9="","",IF(COUNT(B12:B17)=0,"",EXP(0.267*AVERAGE(B12:B17)+0.311*B9-1.008)/(1+EXP(0.267*AVERAGE(B12:B17)+0.311*B9-1.008))))</f>
        <v/>
      </c>
    </row>
    <row r="2" spans="1:37" x14ac:dyDescent="0.3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AH2" t="s">
        <v>21</v>
      </c>
      <c r="AI2"/>
      <c r="AJ2"/>
      <c r="AK2" t="str">
        <f>IF(B9="","",IF(COUNT(B12:B17)=0,"",EXP(0.364*AVERAGE(B12:B17)+0.111*B9-1.059)/(1+EXP(0.364*AVERAGE(B12:B17)+0.111*B9-1.059))))</f>
        <v/>
      </c>
    </row>
    <row r="3" spans="1:37" ht="14.25" customHeight="1" x14ac:dyDescent="0.3">
      <c r="A3" s="9"/>
      <c r="B3" s="10"/>
      <c r="C3" s="10"/>
      <c r="D3" s="10"/>
      <c r="E3" s="10"/>
      <c r="F3" s="10"/>
      <c r="G3" s="30" t="str">
        <f>IF(AK7="","Fyll inn Berg skår og tilgjengelig skår på styrke i paretisk underekstremitet","Ved høy-intensiv gangtrening som intervensjon vil pasienten ha:
"&amp;ROUND(AK1*100,0)&amp;"% sannsynlighet for å kunne gå med minimal assistanse eller mindre ved utreise
"&amp;ROUND(AK7*100,0)&amp;"% sannsynlighet for å kunne gå med sikring eller mindre ved utreise
"&amp;ROUND(AK3*100,0)&amp;"% sannsynlighet for å oppnå en ganghastighet på &gt; 0,4 m/s ved utreise
"&amp;ROUND(AK4*100,0)&amp;"% sannsynlighet for å oppnå en ganghastighet på &gt; 0,8 m/s ved utreise")</f>
        <v>Fyll inn Berg skår og tilgjengelig skår på styrke i paretisk underekstremitet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10"/>
      <c r="U3" s="11"/>
      <c r="AH3" t="s">
        <v>22</v>
      </c>
      <c r="AI3"/>
      <c r="AJ3"/>
      <c r="AK3" t="str">
        <f>IF(B9="","",IF(COUNT(B12:B17)=0,"",EXP(0.298*AVERAGE(B12:B17)+0.112*B9-1.78)/(1+EXP(0.298*AVERAGE(B12:B17)+0.112*B9-1.78))))</f>
        <v/>
      </c>
    </row>
    <row r="4" spans="1:37" ht="14.25" customHeight="1" x14ac:dyDescent="0.3">
      <c r="A4" s="12" t="s">
        <v>26</v>
      </c>
      <c r="B4" s="10"/>
      <c r="C4" s="10"/>
      <c r="D4" s="10"/>
      <c r="E4" s="10"/>
      <c r="F4" s="1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10"/>
      <c r="U4" s="11"/>
      <c r="AH4" t="s">
        <v>23</v>
      </c>
      <c r="AI4"/>
      <c r="AJ4"/>
      <c r="AK4" t="str">
        <f>IF(B9="","",IF(COUNT(B12:B17)=0,"",EXP(0.497*AVERAGE(B12:B17)+0.055*B9-2.992)/(1+EXP(0.497*AVERAGE(B12:B17)+0.055*B9-2.992))))</f>
        <v/>
      </c>
    </row>
    <row r="5" spans="1:37" ht="14.25" customHeight="1" x14ac:dyDescent="0.3">
      <c r="A5" s="12" t="s">
        <v>27</v>
      </c>
      <c r="B5" s="10"/>
      <c r="C5" s="10"/>
      <c r="D5" s="10"/>
      <c r="E5" s="10"/>
      <c r="F5" s="1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0"/>
      <c r="U5" s="11"/>
    </row>
    <row r="6" spans="1:37" ht="15" customHeight="1" x14ac:dyDescent="0.3">
      <c r="A6" s="10"/>
      <c r="B6" s="10"/>
      <c r="C6" s="10"/>
      <c r="D6" s="10"/>
      <c r="E6" s="10"/>
      <c r="F6" s="1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10"/>
      <c r="U6" s="11"/>
      <c r="W6" s="4"/>
      <c r="X6" s="4"/>
      <c r="Y6" s="4"/>
      <c r="Z6" s="4"/>
      <c r="AA6" s="4"/>
      <c r="AB6" s="4"/>
      <c r="AC6" s="4"/>
      <c r="AD6" s="4"/>
      <c r="AG6" s="1" t="s">
        <v>3</v>
      </c>
      <c r="AH6" s="1" t="s">
        <v>15</v>
      </c>
      <c r="AJ6" s="1" t="s">
        <v>1</v>
      </c>
      <c r="AK6" s="1" t="s">
        <v>0</v>
      </c>
    </row>
    <row r="7" spans="1:37" ht="15" customHeight="1" x14ac:dyDescent="0.3">
      <c r="A7" s="10"/>
      <c r="B7" s="10"/>
      <c r="C7" s="10"/>
      <c r="D7" s="10"/>
      <c r="E7" s="10"/>
      <c r="F7" s="1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10"/>
      <c r="U7" s="11"/>
      <c r="W7" s="4"/>
      <c r="X7" s="4"/>
      <c r="Y7" s="4"/>
      <c r="Z7" s="4"/>
      <c r="AA7" s="4"/>
      <c r="AB7" s="4"/>
      <c r="AC7" s="4"/>
      <c r="AD7" s="4"/>
      <c r="AG7" s="1">
        <v>0</v>
      </c>
      <c r="AH7" s="19">
        <f>EXP(-1.059+0.12*AG7)/(1+EXP(-1.059+0.12*AG7))</f>
        <v>0.25750060237033895</v>
      </c>
      <c r="AJ7" s="1" t="str">
        <f>IF(B9="","",IF(COUNT(B12:B17)&lt;1,"",B9+3*AVERAGE(B12:B17)))</f>
        <v/>
      </c>
      <c r="AK7" s="5" t="str">
        <f>IF(AJ7="","",EXP(-1.059+0.12*AJ7)/(1+EXP(-1.059+0.12*AJ7)))</f>
        <v/>
      </c>
    </row>
    <row r="8" spans="1:37" ht="18" x14ac:dyDescent="0.3">
      <c r="A8" s="13" t="s">
        <v>5</v>
      </c>
      <c r="B8" s="10"/>
      <c r="C8" s="10"/>
      <c r="D8" s="10"/>
      <c r="E8" s="10"/>
      <c r="F8" s="1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0"/>
      <c r="U8" s="11"/>
      <c r="W8" s="4"/>
      <c r="X8" s="4"/>
      <c r="Y8" s="4"/>
      <c r="Z8" s="4"/>
      <c r="AA8" s="4"/>
      <c r="AB8" s="4"/>
      <c r="AC8" s="4"/>
      <c r="AD8" s="4"/>
      <c r="AG8" s="1">
        <f>AG7+1</f>
        <v>1</v>
      </c>
      <c r="AH8" s="19">
        <f t="shared" ref="AH8:AH71" si="0">EXP(-1.059+0.12*AG8)/(1+EXP(-1.059+0.12*AG8))</f>
        <v>0.28110238217370448</v>
      </c>
    </row>
    <row r="9" spans="1:37" x14ac:dyDescent="0.3">
      <c r="A9" s="14" t="s">
        <v>6</v>
      </c>
      <c r="B9" s="2"/>
      <c r="C9" s="10"/>
      <c r="D9" s="10"/>
      <c r="E9" s="10"/>
      <c r="F9" s="1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10"/>
      <c r="U9" s="11"/>
      <c r="AG9" s="1">
        <f t="shared" ref="AG9:AG72" si="1">AG8+1</f>
        <v>2</v>
      </c>
      <c r="AH9" s="19">
        <f t="shared" si="0"/>
        <v>0.30597597335744864</v>
      </c>
    </row>
    <row r="10" spans="1:37" x14ac:dyDescent="0.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AG10" s="1">
        <f t="shared" si="1"/>
        <v>3</v>
      </c>
      <c r="AH10" s="19">
        <f t="shared" si="0"/>
        <v>0.3320339779823116</v>
      </c>
    </row>
    <row r="11" spans="1:37" x14ac:dyDescent="0.3">
      <c r="A11" s="13" t="s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AG11" s="1">
        <f t="shared" si="1"/>
        <v>4</v>
      </c>
      <c r="AH11" s="19">
        <f t="shared" si="0"/>
        <v>0.35916272609706046</v>
      </c>
    </row>
    <row r="12" spans="1:37" x14ac:dyDescent="0.3">
      <c r="A12" s="14" t="s">
        <v>8</v>
      </c>
      <c r="B12" s="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  <c r="AG12" s="1">
        <f t="shared" si="1"/>
        <v>5</v>
      </c>
      <c r="AH12" s="19">
        <f t="shared" si="0"/>
        <v>0.3872230784500168</v>
      </c>
    </row>
    <row r="13" spans="1:37" x14ac:dyDescent="0.3">
      <c r="A13" s="14" t="s">
        <v>9</v>
      </c>
      <c r="B13" s="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  <c r="AG13" s="1">
        <f t="shared" si="1"/>
        <v>6</v>
      </c>
      <c r="AH13" s="19">
        <f t="shared" si="0"/>
        <v>0.41605240945280098</v>
      </c>
    </row>
    <row r="14" spans="1:37" x14ac:dyDescent="0.3">
      <c r="A14" s="14" t="s">
        <v>10</v>
      </c>
      <c r="B14" s="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AG14" s="1">
        <f t="shared" si="1"/>
        <v>7</v>
      </c>
      <c r="AH14" s="19">
        <f t="shared" si="0"/>
        <v>0.44546777763877121</v>
      </c>
    </row>
    <row r="15" spans="1:37" x14ac:dyDescent="0.3">
      <c r="A15" s="14" t="s">
        <v>11</v>
      </c>
      <c r="B15" s="2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  <c r="AG15" s="1">
        <f t="shared" si="1"/>
        <v>8</v>
      </c>
      <c r="AH15" s="19">
        <f t="shared" si="0"/>
        <v>0.47527019476983701</v>
      </c>
    </row>
    <row r="16" spans="1:37" x14ac:dyDescent="0.3">
      <c r="A16" s="14" t="s">
        <v>12</v>
      </c>
      <c r="B16" s="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AG16" s="1">
        <f t="shared" si="1"/>
        <v>9</v>
      </c>
      <c r="AH16" s="19">
        <f t="shared" si="0"/>
        <v>0.50524980707100819</v>
      </c>
    </row>
    <row r="17" spans="1:34" x14ac:dyDescent="0.3">
      <c r="A17" s="14" t="s">
        <v>13</v>
      </c>
      <c r="B17" s="2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AG17" s="1">
        <f t="shared" si="1"/>
        <v>10</v>
      </c>
      <c r="AH17" s="19">
        <f t="shared" si="0"/>
        <v>0.5351917154353012</v>
      </c>
    </row>
    <row r="18" spans="1:34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AG18" s="1">
        <f t="shared" si="1"/>
        <v>11</v>
      </c>
      <c r="AH18" s="19">
        <f t="shared" si="0"/>
        <v>0.56488209804432332</v>
      </c>
    </row>
    <row r="19" spans="1:34" x14ac:dyDescent="0.3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  <c r="AG19" s="1">
        <f t="shared" si="1"/>
        <v>12</v>
      </c>
      <c r="AH19" s="19">
        <f t="shared" si="0"/>
        <v>0.59411426811566725</v>
      </c>
    </row>
    <row r="20" spans="1:34" x14ac:dyDescent="0.3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  <c r="AG20" s="1">
        <f t="shared" si="1"/>
        <v>13</v>
      </c>
      <c r="AH20" s="19">
        <f t="shared" si="0"/>
        <v>0.62269430611960375</v>
      </c>
    </row>
    <row r="21" spans="1:34" x14ac:dyDescent="0.3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  <c r="AG21" s="1">
        <f t="shared" si="1"/>
        <v>14</v>
      </c>
      <c r="AH21" s="19">
        <f t="shared" si="0"/>
        <v>0.65044594878281203</v>
      </c>
    </row>
    <row r="22" spans="1:34" x14ac:dyDescent="0.3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AG22" s="1">
        <f t="shared" si="1"/>
        <v>15</v>
      </c>
      <c r="AH22" s="19">
        <f t="shared" si="0"/>
        <v>0.67721448998990985</v>
      </c>
    </row>
    <row r="23" spans="1:34" x14ac:dyDescent="0.3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AG23" s="1">
        <f t="shared" si="1"/>
        <v>16</v>
      </c>
      <c r="AH23" s="19">
        <f t="shared" si="0"/>
        <v>0.70286954065346885</v>
      </c>
    </row>
    <row r="24" spans="1:34" x14ac:dyDescent="0.3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AG24" s="1">
        <f t="shared" si="1"/>
        <v>17</v>
      </c>
      <c r="AH24" s="19">
        <f t="shared" si="0"/>
        <v>0.72730659312966983</v>
      </c>
    </row>
    <row r="25" spans="1:34" x14ac:dyDescent="0.3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AG25" s="1">
        <f t="shared" si="1"/>
        <v>18</v>
      </c>
      <c r="AH25" s="19">
        <f t="shared" si="0"/>
        <v>0.75044742857958502</v>
      </c>
    </row>
    <row r="26" spans="1:34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AG26" s="1">
        <f t="shared" si="1"/>
        <v>19</v>
      </c>
      <c r="AH26" s="19">
        <f t="shared" si="0"/>
        <v>0.77223948297209111</v>
      </c>
    </row>
    <row r="27" spans="1:34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AG27" s="1">
        <f t="shared" si="1"/>
        <v>20</v>
      </c>
      <c r="AH27" s="19">
        <f t="shared" si="0"/>
        <v>0.79265434297502513</v>
      </c>
    </row>
    <row r="28" spans="1:34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AG28" s="1">
        <f t="shared" si="1"/>
        <v>21</v>
      </c>
      <c r="AH28" s="19">
        <f t="shared" si="0"/>
        <v>0.81168557453271251</v>
      </c>
    </row>
    <row r="29" spans="1:34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AG29" s="1">
        <f t="shared" si="1"/>
        <v>22</v>
      </c>
      <c r="AH29" s="19">
        <f t="shared" si="0"/>
        <v>0.82934609574313045</v>
      </c>
    </row>
    <row r="30" spans="1:34" x14ac:dyDescent="0.3">
      <c r="A30" s="18"/>
      <c r="B30" s="18"/>
      <c r="C30" s="18"/>
      <c r="D30" s="18"/>
      <c r="E30" s="18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AG30" s="1">
        <f t="shared" si="1"/>
        <v>23</v>
      </c>
      <c r="AH30" s="19">
        <f t="shared" si="0"/>
        <v>0.84566529553932124</v>
      </c>
    </row>
    <row r="31" spans="1:34" x14ac:dyDescent="0.3">
      <c r="A31" s="18"/>
      <c r="B31" s="18"/>
      <c r="C31" s="18"/>
      <c r="D31" s="18"/>
      <c r="E31" s="18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  <c r="AG31" s="1">
        <f t="shared" si="1"/>
        <v>24</v>
      </c>
      <c r="AH31" s="19">
        <f t="shared" si="0"/>
        <v>0.86068607584690937</v>
      </c>
    </row>
    <row r="32" spans="1:34" x14ac:dyDescent="0.3">
      <c r="A32" s="22" t="s">
        <v>14</v>
      </c>
      <c r="B32" s="23"/>
      <c r="C32" s="23"/>
      <c r="D32" s="23"/>
      <c r="E32" s="2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  <c r="AG32" s="1">
        <f t="shared" si="1"/>
        <v>25</v>
      </c>
      <c r="AH32" s="19">
        <f t="shared" si="0"/>
        <v>0.87446196283706124</v>
      </c>
    </row>
    <row r="33" spans="1:34" ht="15" customHeight="1" x14ac:dyDescent="0.3">
      <c r="A33" s="22"/>
      <c r="B33" s="23"/>
      <c r="C33" s="23"/>
      <c r="D33" s="23"/>
      <c r="E33" s="23"/>
      <c r="F33" s="1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/>
      <c r="AG33" s="1">
        <f t="shared" si="1"/>
        <v>26</v>
      </c>
      <c r="AH33" s="19">
        <f t="shared" si="0"/>
        <v>0.88705439760642601</v>
      </c>
    </row>
    <row r="34" spans="1:34" x14ac:dyDescent="0.3">
      <c r="A34" s="16"/>
      <c r="B34" s="17"/>
      <c r="C34" s="17"/>
      <c r="D34" s="17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1"/>
      <c r="AG34" s="1">
        <f t="shared" si="1"/>
        <v>27</v>
      </c>
      <c r="AH34" s="19">
        <f t="shared" si="0"/>
        <v>0.89853028205897423</v>
      </c>
    </row>
    <row r="35" spans="1:34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AG35" s="1">
        <f t="shared" si="1"/>
        <v>28</v>
      </c>
      <c r="AH35" s="19">
        <f t="shared" si="0"/>
        <v>0.90895982469605952</v>
      </c>
    </row>
    <row r="36" spans="1:34" ht="14.25" customHeight="1" x14ac:dyDescent="0.3">
      <c r="A36" s="24" t="s">
        <v>17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6"/>
      <c r="AG36" s="1">
        <f t="shared" si="1"/>
        <v>29</v>
      </c>
      <c r="AH36" s="19">
        <f t="shared" si="0"/>
        <v>0.9184147050313447</v>
      </c>
    </row>
    <row r="37" spans="1:34" x14ac:dyDescent="0.3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9"/>
      <c r="AG37" s="1">
        <f t="shared" si="1"/>
        <v>30</v>
      </c>
      <c r="AH37" s="19">
        <f t="shared" si="0"/>
        <v>0.92696655505063874</v>
      </c>
    </row>
    <row r="38" spans="1:34" x14ac:dyDescent="0.3">
      <c r="A38" s="1" t="s">
        <v>19</v>
      </c>
      <c r="AG38" s="1">
        <f t="shared" si="1"/>
        <v>31</v>
      </c>
      <c r="AH38" s="19">
        <f t="shared" si="0"/>
        <v>0.9346857414239067</v>
      </c>
    </row>
    <row r="39" spans="1:34" x14ac:dyDescent="0.3">
      <c r="AG39" s="1">
        <f t="shared" si="1"/>
        <v>32</v>
      </c>
      <c r="AH39" s="19">
        <f t="shared" si="0"/>
        <v>0.94164042247077506</v>
      </c>
    </row>
    <row r="40" spans="1:34" x14ac:dyDescent="0.3">
      <c r="AG40" s="1">
        <f t="shared" si="1"/>
        <v>33</v>
      </c>
      <c r="AH40" s="19">
        <f t="shared" si="0"/>
        <v>0.94789584835766572</v>
      </c>
    </row>
    <row r="41" spans="1:34" x14ac:dyDescent="0.3">
      <c r="AG41" s="1">
        <f t="shared" si="1"/>
        <v>34</v>
      </c>
      <c r="AH41" s="19">
        <f t="shared" si="0"/>
        <v>0.95351387076179772</v>
      </c>
    </row>
    <row r="42" spans="1:34" x14ac:dyDescent="0.3">
      <c r="AG42" s="1">
        <f t="shared" si="1"/>
        <v>35</v>
      </c>
      <c r="AH42" s="19">
        <f t="shared" si="0"/>
        <v>0.95855262840838851</v>
      </c>
    </row>
    <row r="43" spans="1:34" x14ac:dyDescent="0.3">
      <c r="AG43" s="1">
        <f t="shared" si="1"/>
        <v>36</v>
      </c>
      <c r="AH43" s="19">
        <f t="shared" si="0"/>
        <v>0.96306637670980144</v>
      </c>
    </row>
    <row r="44" spans="1:34" x14ac:dyDescent="0.3">
      <c r="AG44" s="1">
        <f t="shared" si="1"/>
        <v>37</v>
      </c>
      <c r="AH44" s="19">
        <f t="shared" si="0"/>
        <v>0.9671054325808065</v>
      </c>
    </row>
    <row r="45" spans="1:34" x14ac:dyDescent="0.3">
      <c r="AG45" s="1">
        <f t="shared" si="1"/>
        <v>38</v>
      </c>
      <c r="AH45" s="19">
        <f t="shared" si="0"/>
        <v>0.97071620888396493</v>
      </c>
    </row>
    <row r="46" spans="1:34" x14ac:dyDescent="0.3">
      <c r="AG46" s="1">
        <f t="shared" si="1"/>
        <v>39</v>
      </c>
      <c r="AH46" s="19">
        <f t="shared" si="0"/>
        <v>0.97394131651415894</v>
      </c>
    </row>
    <row r="47" spans="1:34" x14ac:dyDescent="0.3">
      <c r="AG47" s="1">
        <f t="shared" si="1"/>
        <v>40</v>
      </c>
      <c r="AH47" s="19">
        <f t="shared" si="0"/>
        <v>0.9768197156130296</v>
      </c>
    </row>
    <row r="48" spans="1:34" x14ac:dyDescent="0.3">
      <c r="AG48" s="1">
        <f t="shared" si="1"/>
        <v>41</v>
      </c>
      <c r="AH48" s="19">
        <f t="shared" si="0"/>
        <v>0.97938690065349177</v>
      </c>
    </row>
    <row r="49" spans="33:34" x14ac:dyDescent="0.3">
      <c r="AG49" s="1">
        <f t="shared" si="1"/>
        <v>42</v>
      </c>
      <c r="AH49" s="19">
        <f t="shared" si="0"/>
        <v>0.98167510706106698</v>
      </c>
    </row>
    <row r="50" spans="33:34" x14ac:dyDescent="0.3">
      <c r="AG50" s="1">
        <f t="shared" si="1"/>
        <v>43</v>
      </c>
      <c r="AH50" s="19">
        <f t="shared" si="0"/>
        <v>0.98371352960193459</v>
      </c>
    </row>
    <row r="51" spans="33:34" x14ac:dyDescent="0.3">
      <c r="AG51" s="1">
        <f t="shared" si="1"/>
        <v>44</v>
      </c>
      <c r="AH51" s="19">
        <f t="shared" si="0"/>
        <v>0.98552854496135855</v>
      </c>
    </row>
    <row r="52" spans="33:34" x14ac:dyDescent="0.3">
      <c r="AG52" s="1">
        <f t="shared" si="1"/>
        <v>45</v>
      </c>
      <c r="AH52" s="19">
        <f t="shared" si="0"/>
        <v>0.98714393277690138</v>
      </c>
    </row>
    <row r="53" spans="33:34" x14ac:dyDescent="0.3">
      <c r="AG53" s="1">
        <f t="shared" si="1"/>
        <v>46</v>
      </c>
      <c r="AH53" s="19">
        <f t="shared" si="0"/>
        <v>0.98858109090824686</v>
      </c>
    </row>
    <row r="54" spans="33:34" x14ac:dyDescent="0.3">
      <c r="AG54" s="1">
        <f t="shared" si="1"/>
        <v>47</v>
      </c>
      <c r="AH54" s="19">
        <f t="shared" si="0"/>
        <v>0.98985924195581976</v>
      </c>
    </row>
    <row r="55" spans="33:34" x14ac:dyDescent="0.3">
      <c r="AG55" s="1">
        <f t="shared" si="1"/>
        <v>48</v>
      </c>
      <c r="AH55" s="19">
        <f t="shared" si="0"/>
        <v>0.99099562902213878</v>
      </c>
    </row>
    <row r="56" spans="33:34" x14ac:dyDescent="0.3">
      <c r="AG56" s="1">
        <f t="shared" si="1"/>
        <v>49</v>
      </c>
      <c r="AH56" s="19">
        <f t="shared" si="0"/>
        <v>0.99200569948051953</v>
      </c>
    </row>
    <row r="57" spans="33:34" x14ac:dyDescent="0.3">
      <c r="AG57" s="1">
        <f t="shared" si="1"/>
        <v>50</v>
      </c>
      <c r="AH57" s="19">
        <f t="shared" si="0"/>
        <v>0.99290327611031004</v>
      </c>
    </row>
    <row r="58" spans="33:34" x14ac:dyDescent="0.3">
      <c r="AG58" s="1">
        <f t="shared" si="1"/>
        <v>51</v>
      </c>
      <c r="AH58" s="19">
        <f t="shared" si="0"/>
        <v>0.99370071540764526</v>
      </c>
    </row>
    <row r="59" spans="33:34" x14ac:dyDescent="0.3">
      <c r="AG59" s="1">
        <f t="shared" si="1"/>
        <v>52</v>
      </c>
      <c r="AH59" s="19">
        <f t="shared" si="0"/>
        <v>0.99440905321316708</v>
      </c>
    </row>
    <row r="60" spans="33:34" x14ac:dyDescent="0.3">
      <c r="AG60" s="1">
        <f t="shared" si="1"/>
        <v>53</v>
      </c>
      <c r="AH60" s="19">
        <f t="shared" si="0"/>
        <v>0.99503813803675389</v>
      </c>
    </row>
    <row r="61" spans="33:34" x14ac:dyDescent="0.3">
      <c r="AG61" s="1">
        <f t="shared" si="1"/>
        <v>54</v>
      </c>
      <c r="AH61" s="19">
        <f t="shared" si="0"/>
        <v>0.99559675262376379</v>
      </c>
    </row>
    <row r="62" spans="33:34" x14ac:dyDescent="0.3">
      <c r="AG62" s="1">
        <f t="shared" si="1"/>
        <v>55</v>
      </c>
      <c r="AH62" s="19">
        <f t="shared" si="0"/>
        <v>0.99609272441402252</v>
      </c>
    </row>
    <row r="63" spans="33:34" x14ac:dyDescent="0.3">
      <c r="AG63" s="1">
        <f t="shared" si="1"/>
        <v>56</v>
      </c>
      <c r="AH63" s="19">
        <f t="shared" si="0"/>
        <v>0.99653302560715507</v>
      </c>
    </row>
    <row r="64" spans="33:34" x14ac:dyDescent="0.3">
      <c r="AG64" s="1">
        <f t="shared" si="1"/>
        <v>57</v>
      </c>
      <c r="AH64" s="19">
        <f t="shared" si="0"/>
        <v>0.9969238635767359</v>
      </c>
    </row>
    <row r="65" spans="33:34" x14ac:dyDescent="0.3">
      <c r="AG65" s="1">
        <f t="shared" si="1"/>
        <v>58</v>
      </c>
      <c r="AH65" s="19">
        <f t="shared" si="0"/>
        <v>0.99727076237978352</v>
      </c>
    </row>
    <row r="66" spans="33:34" x14ac:dyDescent="0.3">
      <c r="AG66" s="1">
        <f t="shared" si="1"/>
        <v>59</v>
      </c>
      <c r="AH66" s="19">
        <f t="shared" si="0"/>
        <v>0.99757863609422714</v>
      </c>
    </row>
    <row r="67" spans="33:34" x14ac:dyDescent="0.3">
      <c r="AG67" s="1">
        <f t="shared" si="1"/>
        <v>60</v>
      </c>
      <c r="AH67" s="19">
        <f t="shared" si="0"/>
        <v>0.99785185469050564</v>
      </c>
    </row>
    <row r="68" spans="33:34" x14ac:dyDescent="0.3">
      <c r="AG68" s="1">
        <f t="shared" si="1"/>
        <v>61</v>
      </c>
      <c r="AH68" s="19">
        <f t="shared" si="0"/>
        <v>0.99809430310859826</v>
      </c>
    </row>
    <row r="69" spans="33:34" x14ac:dyDescent="0.3">
      <c r="AG69" s="1">
        <f t="shared" si="1"/>
        <v>62</v>
      </c>
      <c r="AH69" s="19">
        <f t="shared" si="0"/>
        <v>0.99830943417171503</v>
      </c>
    </row>
    <row r="70" spans="33:34" x14ac:dyDescent="0.3">
      <c r="AG70" s="1">
        <f t="shared" si="1"/>
        <v>63</v>
      </c>
      <c r="AH70" s="19">
        <f t="shared" si="0"/>
        <v>0.99850031592500488</v>
      </c>
    </row>
    <row r="71" spans="33:34" x14ac:dyDescent="0.3">
      <c r="AG71" s="1">
        <f t="shared" si="1"/>
        <v>64</v>
      </c>
      <c r="AH71" s="19">
        <f t="shared" si="0"/>
        <v>0.99866967394375883</v>
      </c>
    </row>
    <row r="72" spans="33:34" x14ac:dyDescent="0.3">
      <c r="AG72" s="1">
        <f t="shared" si="1"/>
        <v>65</v>
      </c>
      <c r="AH72" s="19">
        <f t="shared" ref="AH72:AH78" si="2">EXP(-1.059+0.12*AG72)/(1+EXP(-1.059+0.12*AG72))</f>
        <v>0.99881992911198492</v>
      </c>
    </row>
    <row r="73" spans="33:34" x14ac:dyDescent="0.3">
      <c r="AG73" s="1">
        <f t="shared" ref="AG73:AG78" si="3">AG72+1</f>
        <v>66</v>
      </c>
      <c r="AH73" s="19">
        <f t="shared" si="2"/>
        <v>0.99895323132984359</v>
      </c>
    </row>
    <row r="74" spans="33:34" x14ac:dyDescent="0.3">
      <c r="AG74" s="1">
        <f t="shared" si="3"/>
        <v>67</v>
      </c>
      <c r="AH74" s="19">
        <f t="shared" si="2"/>
        <v>0.9990714895678664</v>
      </c>
    </row>
    <row r="75" spans="33:34" x14ac:dyDescent="0.3">
      <c r="AG75" s="1">
        <f t="shared" si="3"/>
        <v>68</v>
      </c>
      <c r="AH75" s="19">
        <f t="shared" si="2"/>
        <v>0.99917639864755525</v>
      </c>
    </row>
    <row r="76" spans="33:34" x14ac:dyDescent="0.3">
      <c r="AG76" s="1">
        <f t="shared" si="3"/>
        <v>69</v>
      </c>
      <c r="AH76" s="19">
        <f t="shared" si="2"/>
        <v>0.99926946309209397</v>
      </c>
    </row>
    <row r="77" spans="33:34" x14ac:dyDescent="0.3">
      <c r="AG77" s="1">
        <f t="shared" si="3"/>
        <v>70</v>
      </c>
      <c r="AH77" s="19">
        <f t="shared" si="2"/>
        <v>0.99935201835761966</v>
      </c>
    </row>
    <row r="78" spans="33:34" x14ac:dyDescent="0.3">
      <c r="AG78" s="1">
        <f t="shared" si="3"/>
        <v>71</v>
      </c>
      <c r="AH78" s="19">
        <f t="shared" si="2"/>
        <v>0.99942524972480185</v>
      </c>
    </row>
  </sheetData>
  <sheetProtection algorithmName="SHA-512" hashValue="nm8LPI336RXWEPcZj23c1urpW+M8OBj+2hdo0EWaOlk7a6KPxIbBTfduhATYIAKj0guwIEK+0OkpzFw+l1iDuQ==" saltValue="vJkPHYmzHmKfpUvOaOg9jQ==" spinCount="100000" sheet="1" objects="1" scenarios="1"/>
  <mergeCells count="3">
    <mergeCell ref="A32:E33"/>
    <mergeCell ref="A36:U37"/>
    <mergeCell ref="G3:S9"/>
  </mergeCells>
  <dataValidations xWindow="213" yWindow="477" count="1">
    <dataValidation type="whole" allowBlank="1" showInputMessage="1" showErrorMessage="1" error="Please enter whole numbers only and round down when needed (e.g., 4- or 3+ is 3)" sqref="B12:B17" xr:uid="{00000000-0002-0000-0000-000000000000}">
      <formula1>0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78"/>
  <sheetViews>
    <sheetView tabSelected="1" zoomScale="85" zoomScaleNormal="85" workbookViewId="0">
      <selection activeCell="B8" sqref="B8"/>
    </sheetView>
  </sheetViews>
  <sheetFormatPr defaultColWidth="9.109375" defaultRowHeight="14.4" x14ac:dyDescent="0.3"/>
  <cols>
    <col min="1" max="1" width="14.44140625" style="1" customWidth="1"/>
    <col min="2" max="29" width="9.109375" style="1"/>
    <col min="30" max="30" width="9.109375" style="3"/>
    <col min="31" max="16384" width="9.109375" style="1"/>
  </cols>
  <sheetData>
    <row r="1" spans="1:35" x14ac:dyDescent="0.3">
      <c r="A1" s="6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/>
      <c r="AF1" t="s">
        <v>20</v>
      </c>
      <c r="AG1"/>
      <c r="AH1"/>
      <c r="AI1">
        <f>EXP(0.324*B8-1.568)/(1+EXP(0.324*B8-1.568))</f>
        <v>0.17250169448621216</v>
      </c>
    </row>
    <row r="2" spans="1:35" x14ac:dyDescent="0.3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AF2" t="s">
        <v>21</v>
      </c>
      <c r="AG2"/>
      <c r="AH2"/>
      <c r="AI2">
        <f>EXP(0.164*B8-1.48)/(1+EXP(0.164*B8-1.48))</f>
        <v>0.18542741929298226</v>
      </c>
    </row>
    <row r="3" spans="1:35" x14ac:dyDescent="0.3">
      <c r="A3" s="9"/>
      <c r="B3" s="10"/>
      <c r="C3" s="10"/>
      <c r="D3" s="10"/>
      <c r="E3" s="10"/>
      <c r="F3" s="10"/>
      <c r="G3" s="30" t="str">
        <f>IF(AI7="","Fyll inn Berg","Ved høy-intensiv gangtrening som intervensjon vil pasienten ha:
"&amp;ROUND(AI1*100,0)&amp;"% sannsynlighet for å kunne gå med minimal assistanse eller mindre ved utreise
"&amp;ROUND(AI2*100,0)&amp;"% sannsynlighet for å kunne gå med sikring eller mindre ved utreise
"&amp;ROUND(AI3*100,0)&amp;"% sannsynlighet for å oppnå en ganghastighet på &gt; 0,4 m/s ved utreise
"&amp;ROUND(AI4*100,0)&amp;"% sannsynlighet for å oppnå en ganghastighet på &gt; 0,8 m/s ved utreise")</f>
        <v>Fyll inn Berg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10"/>
      <c r="U3" s="11"/>
      <c r="AF3" t="s">
        <v>22</v>
      </c>
      <c r="AG3"/>
      <c r="AH3"/>
      <c r="AI3">
        <f>EXP(0.137*B8-2.264)/(1+EXP(0.137*B8-2.264))</f>
        <v>9.4148675888556035E-2</v>
      </c>
    </row>
    <row r="4" spans="1:35" ht="14.25" customHeight="1" x14ac:dyDescent="0.3">
      <c r="A4" s="21" t="s">
        <v>24</v>
      </c>
      <c r="B4" s="10"/>
      <c r="C4" s="10"/>
      <c r="D4" s="10"/>
      <c r="E4" s="10"/>
      <c r="F4" s="1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10"/>
      <c r="U4" s="11"/>
      <c r="AF4" t="s">
        <v>23</v>
      </c>
      <c r="AG4"/>
      <c r="AH4"/>
      <c r="AI4">
        <f>EXP(0.1*B8-3.176)/(1+EXP(0.1*B8-3.176))</f>
        <v>4.0078941638668958E-2</v>
      </c>
    </row>
    <row r="5" spans="1:35" ht="14.25" customHeight="1" x14ac:dyDescent="0.3">
      <c r="A5" s="12" t="s">
        <v>25</v>
      </c>
      <c r="B5" s="10"/>
      <c r="C5" s="10"/>
      <c r="D5" s="10"/>
      <c r="E5" s="10"/>
      <c r="F5" s="1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0"/>
      <c r="U5" s="11"/>
    </row>
    <row r="6" spans="1:35" ht="15" customHeight="1" x14ac:dyDescent="0.3">
      <c r="A6" s="10"/>
      <c r="B6" s="10"/>
      <c r="C6" s="10"/>
      <c r="D6" s="10"/>
      <c r="E6" s="10"/>
      <c r="F6" s="1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10"/>
      <c r="U6" s="11"/>
      <c r="W6" s="4"/>
      <c r="X6" s="4"/>
      <c r="Y6" s="4"/>
      <c r="Z6" s="4"/>
      <c r="AA6" s="4"/>
      <c r="AB6" s="4"/>
      <c r="AE6" s="1" t="s">
        <v>2</v>
      </c>
      <c r="AF6" s="1" t="s">
        <v>15</v>
      </c>
      <c r="AH6" s="1" t="s">
        <v>1</v>
      </c>
      <c r="AI6" s="1" t="s">
        <v>0</v>
      </c>
    </row>
    <row r="7" spans="1:35" ht="15" customHeight="1" x14ac:dyDescent="0.3">
      <c r="A7" s="13" t="s">
        <v>5</v>
      </c>
      <c r="B7" s="10"/>
      <c r="C7" s="10"/>
      <c r="D7" s="10"/>
      <c r="E7" s="10"/>
      <c r="F7" s="1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10"/>
      <c r="U7" s="11"/>
      <c r="W7" s="4"/>
      <c r="X7" s="4"/>
      <c r="Y7" s="4"/>
      <c r="Z7" s="4"/>
      <c r="AA7" s="4"/>
      <c r="AB7" s="4"/>
      <c r="AE7" s="1">
        <v>0</v>
      </c>
      <c r="AF7" s="20">
        <v>0.18537058786498803</v>
      </c>
      <c r="AH7" s="1" t="str">
        <f>IF(B8="","",B8)</f>
        <v/>
      </c>
      <c r="AI7" s="5" t="str">
        <f>IF(AH7="","",EXP(0.164*AH7-1.48)/(1+EXP(0.164*AH7-1.48)))</f>
        <v/>
      </c>
    </row>
    <row r="8" spans="1:35" ht="18" x14ac:dyDescent="0.3">
      <c r="A8" s="14" t="s">
        <v>6</v>
      </c>
      <c r="B8" s="2"/>
      <c r="C8" s="10"/>
      <c r="D8" s="10"/>
      <c r="E8" s="10"/>
      <c r="F8" s="1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0"/>
      <c r="U8" s="11"/>
      <c r="W8" s="4"/>
      <c r="X8" s="4"/>
      <c r="Y8" s="4"/>
      <c r="Z8" s="4"/>
      <c r="AA8" s="4"/>
      <c r="AB8" s="4"/>
      <c r="AE8" s="1">
        <v>1</v>
      </c>
      <c r="AF8" s="20">
        <v>0.21146930943456124</v>
      </c>
    </row>
    <row r="9" spans="1:35" ht="14.25" customHeight="1" x14ac:dyDescent="0.3">
      <c r="A9" s="9"/>
      <c r="B9" s="10"/>
      <c r="C9" s="10"/>
      <c r="D9" s="10"/>
      <c r="E9" s="10"/>
      <c r="F9" s="1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10"/>
      <c r="U9" s="11"/>
      <c r="AE9" s="1">
        <v>2</v>
      </c>
      <c r="AF9" s="20">
        <v>0.24015925542095326</v>
      </c>
    </row>
    <row r="10" spans="1:35" x14ac:dyDescent="0.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AE10" s="1">
        <v>3</v>
      </c>
      <c r="AF10" s="20">
        <v>0.27140185725199717</v>
      </c>
    </row>
    <row r="11" spans="1:35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AE11" s="1">
        <v>4</v>
      </c>
      <c r="AF11" s="20">
        <v>0.30507698975731551</v>
      </c>
    </row>
    <row r="12" spans="1:35" x14ac:dyDescent="0.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  <c r="AE12" s="1">
        <v>5</v>
      </c>
      <c r="AF12" s="20">
        <v>0.34097506042696751</v>
      </c>
    </row>
    <row r="13" spans="1:35" x14ac:dyDescent="0.3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  <c r="AE13" s="1">
        <v>6</v>
      </c>
      <c r="AF13" s="20">
        <v>0.37879471539095494</v>
      </c>
    </row>
    <row r="14" spans="1:35" x14ac:dyDescent="0.3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AE14" s="1">
        <v>7</v>
      </c>
      <c r="AF14" s="20">
        <v>0.41814759788764444</v>
      </c>
    </row>
    <row r="15" spans="1:35" x14ac:dyDescent="0.3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  <c r="AE15" s="1">
        <v>8</v>
      </c>
      <c r="AF15" s="20">
        <v>0.45857083231299894</v>
      </c>
    </row>
    <row r="16" spans="1:35" x14ac:dyDescent="0.3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AE16" s="1">
        <v>9</v>
      </c>
      <c r="AF16" s="20">
        <v>0.49954684232684837</v>
      </c>
    </row>
    <row r="17" spans="1:32" x14ac:dyDescent="0.3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AE17" s="1">
        <v>10</v>
      </c>
      <c r="AF17" s="20">
        <v>0.54052894018497755</v>
      </c>
    </row>
    <row r="18" spans="1:32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AE18" s="1">
        <v>11</v>
      </c>
      <c r="AF18" s="20">
        <v>0.58097011426715284</v>
      </c>
    </row>
    <row r="19" spans="1:32" x14ac:dyDescent="0.3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  <c r="AE19" s="1">
        <v>12</v>
      </c>
      <c r="AF19" s="20">
        <v>0.6203518526686721</v>
      </c>
    </row>
    <row r="20" spans="1:32" x14ac:dyDescent="0.3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  <c r="AE20" s="1">
        <v>13</v>
      </c>
      <c r="AF20" s="20">
        <v>0.65820983396869903</v>
      </c>
    </row>
    <row r="21" spans="1:32" x14ac:dyDescent="0.3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  <c r="AE21" s="1">
        <v>14</v>
      </c>
      <c r="AF21" s="20">
        <v>0.69415389376793935</v>
      </c>
    </row>
    <row r="22" spans="1:32" x14ac:dyDescent="0.3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AE22" s="1">
        <v>15</v>
      </c>
      <c r="AF22" s="20">
        <v>0.72788067909492926</v>
      </c>
    </row>
    <row r="23" spans="1:32" x14ac:dyDescent="0.3">
      <c r="A23" s="31" t="s">
        <v>14</v>
      </c>
      <c r="B23" s="31"/>
      <c r="C23" s="31"/>
      <c r="D23" s="31"/>
      <c r="E23" s="3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AE23" s="1">
        <v>16</v>
      </c>
      <c r="AF23" s="20">
        <v>0.75917857356124052</v>
      </c>
    </row>
    <row r="24" spans="1:32" x14ac:dyDescent="0.3">
      <c r="A24" s="31"/>
      <c r="B24" s="31"/>
      <c r="C24" s="31"/>
      <c r="D24" s="31"/>
      <c r="E24" s="31"/>
      <c r="F24" s="15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AE24" s="1">
        <v>17</v>
      </c>
      <c r="AF24" s="20">
        <v>0.78792554559819883</v>
      </c>
    </row>
    <row r="25" spans="1:32" x14ac:dyDescent="0.3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AE25" s="1">
        <v>18</v>
      </c>
      <c r="AF25" s="20">
        <v>0.81408134277114719</v>
      </c>
    </row>
    <row r="26" spans="1:32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AE26" s="1">
        <v>19</v>
      </c>
      <c r="AF26" s="20">
        <v>0.83767584208924661</v>
      </c>
    </row>
    <row r="27" spans="1:32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AE27" s="1">
        <v>20</v>
      </c>
      <c r="AF27" s="20">
        <v>0.85879539232327673</v>
      </c>
    </row>
    <row r="28" spans="1:32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AE28" s="1">
        <v>21</v>
      </c>
      <c r="AF28" s="20">
        <v>0.87756874401838225</v>
      </c>
    </row>
    <row r="29" spans="1:32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AE29" s="1">
        <v>22</v>
      </c>
      <c r="AF29" s="20">
        <v>0.89415377628424608</v>
      </c>
    </row>
    <row r="30" spans="1:32" x14ac:dyDescent="0.3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AE30" s="1">
        <v>23</v>
      </c>
      <c r="AF30" s="20">
        <v>0.90872580539714631</v>
      </c>
    </row>
    <row r="31" spans="1:32" x14ac:dyDescent="0.3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  <c r="AE31" s="1">
        <v>24</v>
      </c>
      <c r="AF31" s="20">
        <v>0.92146787608258685</v>
      </c>
    </row>
    <row r="32" spans="1:32" x14ac:dyDescent="0.3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  <c r="AE32" s="1">
        <v>25</v>
      </c>
      <c r="AF32" s="20">
        <v>0.93256313360972931</v>
      </c>
    </row>
    <row r="33" spans="1:32" x14ac:dyDescent="0.3">
      <c r="B33" s="15"/>
      <c r="C33" s="15"/>
      <c r="D33" s="15"/>
      <c r="E33" s="15"/>
      <c r="F33" s="1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/>
      <c r="AE33" s="1">
        <v>26</v>
      </c>
      <c r="AF33" s="20">
        <v>0.94218916532624464</v>
      </c>
    </row>
    <row r="34" spans="1:32" x14ac:dyDescent="0.3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1"/>
      <c r="AE34" s="1">
        <v>27</v>
      </c>
      <c r="AF34" s="20">
        <v>0.95051407621482265</v>
      </c>
    </row>
    <row r="35" spans="1:32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AE35" s="1">
        <v>28</v>
      </c>
      <c r="AF35" s="20">
        <v>0.95769400691555129</v>
      </c>
    </row>
    <row r="36" spans="1:32" ht="14.25" customHeight="1" x14ac:dyDescent="0.3">
      <c r="A36" s="24" t="s">
        <v>17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6"/>
      <c r="AE36" s="1">
        <v>29</v>
      </c>
      <c r="AF36" s="20">
        <v>0.96387179443226623</v>
      </c>
    </row>
    <row r="37" spans="1:32" x14ac:dyDescent="0.3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9"/>
      <c r="AE37" s="1">
        <v>30</v>
      </c>
      <c r="AF37" s="20">
        <v>0.96917649734148714</v>
      </c>
    </row>
    <row r="38" spans="1:32" x14ac:dyDescent="0.3">
      <c r="A38" s="1" t="s">
        <v>19</v>
      </c>
      <c r="AE38" s="1">
        <v>31</v>
      </c>
      <c r="AF38" s="20">
        <v>0.97372354452624554</v>
      </c>
    </row>
    <row r="39" spans="1:32" x14ac:dyDescent="0.3">
      <c r="AE39" s="1">
        <v>32</v>
      </c>
      <c r="AF39" s="20">
        <v>0.97761530924061135</v>
      </c>
    </row>
    <row r="40" spans="1:32" x14ac:dyDescent="0.3">
      <c r="AE40" s="1">
        <v>33</v>
      </c>
      <c r="AF40" s="20">
        <v>0.98094195232998405</v>
      </c>
    </row>
    <row r="41" spans="1:32" x14ac:dyDescent="0.3">
      <c r="AE41" s="1">
        <v>34</v>
      </c>
      <c r="AF41" s="20">
        <v>0.98378241617483975</v>
      </c>
    </row>
    <row r="42" spans="1:32" x14ac:dyDescent="0.3">
      <c r="AE42" s="1">
        <v>35</v>
      </c>
      <c r="AF42" s="20">
        <v>0.98620548285148768</v>
      </c>
    </row>
    <row r="43" spans="1:32" x14ac:dyDescent="0.3">
      <c r="AE43" s="1">
        <v>36</v>
      </c>
      <c r="AF43" s="20">
        <v>0.98827083582248787</v>
      </c>
    </row>
    <row r="44" spans="1:32" x14ac:dyDescent="0.3">
      <c r="AE44" s="1">
        <v>37</v>
      </c>
      <c r="AF44" s="20">
        <v>0.99003008460109043</v>
      </c>
    </row>
    <row r="45" spans="1:32" x14ac:dyDescent="0.3">
      <c r="AE45" s="1">
        <v>38</v>
      </c>
      <c r="AF45" s="20">
        <v>0.99152772703673253</v>
      </c>
    </row>
    <row r="46" spans="1:32" x14ac:dyDescent="0.3">
      <c r="AE46" s="1">
        <v>39</v>
      </c>
      <c r="AF46" s="20">
        <v>0.99280203500633724</v>
      </c>
    </row>
    <row r="47" spans="1:32" x14ac:dyDescent="0.3">
      <c r="AE47" s="1">
        <v>40</v>
      </c>
      <c r="AF47" s="20">
        <v>0.99388585720480127</v>
      </c>
    </row>
    <row r="48" spans="1:32" x14ac:dyDescent="0.3">
      <c r="AE48" s="1">
        <v>41</v>
      </c>
      <c r="AF48" s="20">
        <v>0.99480733814870104</v>
      </c>
    </row>
    <row r="49" spans="31:32" x14ac:dyDescent="0.3">
      <c r="AE49" s="1">
        <v>42</v>
      </c>
      <c r="AF49" s="20">
        <v>0.99559055606104607</v>
      </c>
    </row>
    <row r="50" spans="31:32" x14ac:dyDescent="0.3">
      <c r="AE50" s="1">
        <v>43</v>
      </c>
      <c r="AF50" s="20">
        <v>0.99625608449222813</v>
      </c>
    </row>
    <row r="51" spans="31:32" x14ac:dyDescent="0.3">
      <c r="AE51" s="1">
        <v>44</v>
      </c>
      <c r="AF51" s="20">
        <v>0.9968214837440097</v>
      </c>
    </row>
    <row r="52" spans="31:32" x14ac:dyDescent="0.3">
      <c r="AE52" s="1">
        <v>45</v>
      </c>
      <c r="AF52" s="20">
        <v>0.99730172869722566</v>
      </c>
    </row>
    <row r="53" spans="31:32" x14ac:dyDescent="0.3">
      <c r="AE53" s="1">
        <v>46</v>
      </c>
      <c r="AF53" s="20">
        <v>0.99770957972177376</v>
      </c>
    </row>
    <row r="54" spans="31:32" x14ac:dyDescent="0.3">
      <c r="AE54" s="1">
        <v>47</v>
      </c>
      <c r="AF54" s="20">
        <v>0.99805590313148995</v>
      </c>
    </row>
    <row r="55" spans="31:32" x14ac:dyDescent="0.3">
      <c r="AE55" s="1">
        <v>48</v>
      </c>
      <c r="AF55" s="20">
        <v>0.99834994725265969</v>
      </c>
    </row>
    <row r="56" spans="31:32" x14ac:dyDescent="0.3">
      <c r="AE56" s="1">
        <v>49</v>
      </c>
      <c r="AF56" s="20">
        <v>0.99859957968443647</v>
      </c>
    </row>
    <row r="57" spans="31:32" x14ac:dyDescent="0.3">
      <c r="AE57" s="1">
        <v>50</v>
      </c>
      <c r="AF57" s="20">
        <v>0.99881149079783249</v>
      </c>
    </row>
    <row r="58" spans="31:32" x14ac:dyDescent="0.3">
      <c r="AE58" s="1">
        <v>51</v>
      </c>
      <c r="AF58" s="20">
        <v>0.99899136798397781</v>
      </c>
    </row>
    <row r="59" spans="31:32" x14ac:dyDescent="0.3">
      <c r="AE59" s="1">
        <v>52</v>
      </c>
      <c r="AF59" s="20">
        <v>0.99914404464533169</v>
      </c>
    </row>
    <row r="60" spans="31:32" x14ac:dyDescent="0.3">
      <c r="AE60" s="1">
        <v>53</v>
      </c>
      <c r="AF60" s="20">
        <v>0.99927362743935422</v>
      </c>
    </row>
    <row r="61" spans="31:32" x14ac:dyDescent="0.3">
      <c r="AE61" s="1">
        <v>54</v>
      </c>
      <c r="AF61" s="20">
        <v>0.99938360484014532</v>
      </c>
    </row>
    <row r="62" spans="31:32" x14ac:dyDescent="0.3">
      <c r="AE62" s="1">
        <v>55</v>
      </c>
      <c r="AF62" s="20">
        <v>0.99947693968267992</v>
      </c>
    </row>
    <row r="63" spans="31:32" x14ac:dyDescent="0.3">
      <c r="AE63" s="1">
        <v>56</v>
      </c>
      <c r="AF63" s="20">
        <v>0.9995561479965781</v>
      </c>
    </row>
    <row r="64" spans="31:32" x14ac:dyDescent="0.3">
      <c r="AF64" s="5"/>
    </row>
    <row r="65" spans="32:32" x14ac:dyDescent="0.3">
      <c r="AF65" s="5"/>
    </row>
    <row r="66" spans="32:32" x14ac:dyDescent="0.3">
      <c r="AF66" s="5"/>
    </row>
    <row r="67" spans="32:32" x14ac:dyDescent="0.3">
      <c r="AF67" s="5"/>
    </row>
    <row r="68" spans="32:32" x14ac:dyDescent="0.3">
      <c r="AF68" s="5"/>
    </row>
    <row r="69" spans="32:32" x14ac:dyDescent="0.3">
      <c r="AF69" s="5"/>
    </row>
    <row r="70" spans="32:32" x14ac:dyDescent="0.3">
      <c r="AF70" s="5"/>
    </row>
    <row r="71" spans="32:32" x14ac:dyDescent="0.3">
      <c r="AF71" s="5"/>
    </row>
    <row r="72" spans="32:32" x14ac:dyDescent="0.3">
      <c r="AF72" s="5"/>
    </row>
    <row r="73" spans="32:32" x14ac:dyDescent="0.3">
      <c r="AF73" s="5"/>
    </row>
    <row r="74" spans="32:32" x14ac:dyDescent="0.3">
      <c r="AF74" s="5"/>
    </row>
    <row r="75" spans="32:32" x14ac:dyDescent="0.3">
      <c r="AF75" s="5"/>
    </row>
    <row r="76" spans="32:32" x14ac:dyDescent="0.3">
      <c r="AF76" s="5"/>
    </row>
    <row r="77" spans="32:32" x14ac:dyDescent="0.3">
      <c r="AF77" s="5"/>
    </row>
    <row r="78" spans="32:32" x14ac:dyDescent="0.3">
      <c r="AF78" s="5"/>
    </row>
  </sheetData>
  <sheetProtection algorithmName="SHA-512" hashValue="YYwzJsK8XWUYYN9HpgeMDcIzn8hZg7TsgaLDFwhA1VoxRWDS+MsDNfPW4jziiCTgvn8nvSwF0GGntVXFChLI7w==" saltValue="AlI1xt6+YLaK6eyDFJrWtQ==" spinCount="100000" sheet="1" objects="1" scenarios="1"/>
  <mergeCells count="3">
    <mergeCell ref="A23:E24"/>
    <mergeCell ref="A36:U37"/>
    <mergeCell ref="G3:S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85f3dd6f-221c-4130-9170-df4a98a78b91">
      <Terms xmlns="http://schemas.microsoft.com/office/infopath/2007/PartnerControls"/>
    </TaxKeywordTaxHTField>
    <TaxCatchAll xmlns="85f3dd6f-221c-4130-9170-df4a98a78b91"/>
    <PublishingExpirationDate xmlns="http://schemas.microsoft.com/sharepoint/v3" xsi:nil="true"/>
    <PublishingStartDate xmlns="http://schemas.microsoft.com/sharepoint/v3" xsi:nil="true"/>
    <FNSPRollUpIngress xmlns="85f3dd6f-221c-4130-9170-df4a98a78b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30E1814C71FA44981EAFB26DEBABA4" ma:contentTypeVersion="24" ma:contentTypeDescription="Opprett et nytt dokument." ma:contentTypeScope="" ma:versionID="81d236c2152c2ffa2f036bc2ad4e34c0">
  <xsd:schema xmlns:xsd="http://www.w3.org/2001/XMLSchema" xmlns:xs="http://www.w3.org/2001/XMLSchema" xmlns:p="http://schemas.microsoft.com/office/2006/metadata/properties" xmlns:ns1="http://schemas.microsoft.com/sharepoint/v3" xmlns:ns2="85f3dd6f-221c-4130-9170-df4a98a78b91" targetNamespace="http://schemas.microsoft.com/office/2006/metadata/properties" ma:root="true" ma:fieldsID="dd7caeb8807f6181b87a69e5c1396033" ns1:_="" ns2:_="">
    <xsd:import namespace="http://schemas.microsoft.com/sharepoint/v3"/>
    <xsd:import namespace="85f3dd6f-221c-4130-9170-df4a98a78b9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3dd6f-221c-4130-9170-df4a98a78b9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77077b9d-e81d-413e-9d78-31b00ed7d438}" ma:internalName="TaxCatchAll" ma:showField="CatchAllData" ma:web="85f3dd6f-221c-4130-9170-df4a98a78b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77077b9d-e81d-413e-9d78-31b00ed7d438}" ma:internalName="TaxCatchAllLabel" ma:readOnly="true" ma:showField="CatchAllDataLabel" ma:web="85f3dd6f-221c-4130-9170-df4a98a78b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4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4D8960-C63B-442A-AB84-0C7E1435A50D}"/>
</file>

<file path=customXml/itemProps2.xml><?xml version="1.0" encoding="utf-8"?>
<ds:datastoreItem xmlns:ds="http://schemas.openxmlformats.org/officeDocument/2006/customXml" ds:itemID="{5B748A3B-E08B-4F7E-BE66-63619217568C}"/>
</file>

<file path=customXml/itemProps3.xml><?xml version="1.0" encoding="utf-8"?>
<ds:datastoreItem xmlns:ds="http://schemas.openxmlformats.org/officeDocument/2006/customXml" ds:itemID="{9B1BDCCE-F03E-4042-B027-0B87D0364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Innkomst</vt:lpstr>
      <vt:lpstr>Uke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_£Bilde</cp:keywords>
  <cp:lastModifiedBy/>
  <dcterms:created xsi:type="dcterms:W3CDTF">2006-09-16T00:00:00Z</dcterms:created>
  <dcterms:modified xsi:type="dcterms:W3CDTF">2021-04-26T21:10:00Z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0x0101008230E1814C71FA44981EAFB26DEBABA4</vt:lpwstr>
  </property>
</Properties>
</file>